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6875" windowHeight="12270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<sst xmlns="http://schemas.openxmlformats.org/spreadsheetml/2006/main" count="50" uniqueCount="39">
  <si>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Central Body</t>
  </si>
  <si>
    <t>Equatorial Radius (km)</t>
  </si>
  <si>
    <t>Sidereal Period (days)</t>
  </si>
  <si>
    <r>
      <t>SSO dΩ/dt</t>
    </r>
    <r>
      <rPr>
        <b/>
        <vertAlign val="subscript"/>
        <sz val="10"/>
        <rFont val="Geneva"/>
        <family val="0"/>
      </rPr>
      <t>J</t>
    </r>
    <r>
      <rPr>
        <b/>
        <vertAlign val="subscript"/>
        <sz val="8"/>
        <rFont val="Geneva"/>
        <family val="0"/>
      </rPr>
      <t>2</t>
    </r>
    <r>
      <rPr>
        <b/>
        <sz val="10"/>
        <rFont val="Geneva"/>
        <family val="0"/>
      </rPr>
      <t xml:space="preserve"> (deg/day)</t>
    </r>
  </si>
  <si>
    <t>Constants and Conversion Factors</t>
  </si>
  <si>
    <t>Other</t>
  </si>
  <si>
    <t>1 rad</t>
  </si>
  <si>
    <t>deg</t>
  </si>
  <si>
    <t>Mercury</t>
  </si>
  <si>
    <t>1 day</t>
  </si>
  <si>
    <t>sec</t>
  </si>
  <si>
    <t>Venus</t>
  </si>
  <si>
    <t>Earth</t>
  </si>
  <si>
    <t>User inputs in Orange</t>
  </si>
  <si>
    <t>Moon</t>
  </si>
  <si>
    <t>Mars</t>
  </si>
  <si>
    <t>Jupiter</t>
  </si>
  <si>
    <t>Saturn</t>
  </si>
  <si>
    <t>Uranus</t>
  </si>
  <si>
    <t>Neptune</t>
  </si>
  <si>
    <t>n</t>
  </si>
  <si>
    <t>(km)</t>
  </si>
  <si>
    <t>(deg/day)</t>
  </si>
  <si>
    <t>(deg)</t>
  </si>
  <si>
    <t>(min)</t>
  </si>
  <si>
    <r>
      <t>μ</t>
    </r>
    <r>
      <rPr>
        <b/>
        <sz val="9"/>
        <rFont val="Geneva"/>
        <family val="0"/>
      </rPr>
      <t xml:space="preserve"> (km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/s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</si>
  <si>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t>Table 10-14. Representative Sun-Synchronous Orbits for Other Central Bodies</t>
  </si>
  <si>
    <t>Implemented by Anthony Shao, Microcosm. Contact: bookproject@smad.com</t>
  </si>
  <si>
    <t>See text for explanation.</t>
  </si>
  <si>
    <t>G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</si>
  <si>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/kg-s</t>
    </r>
    <r>
      <rPr>
        <vertAlign val="superscript"/>
        <sz val="10"/>
        <rFont val="Geneva"/>
        <family val="0"/>
      </rPr>
      <t>2</t>
    </r>
  </si>
  <si>
    <r>
      <t xml:space="preserve">Eccentricity, </t>
    </r>
    <r>
      <rPr>
        <b/>
        <i/>
        <sz val="10"/>
        <rFont val="Geneva"/>
        <family val="0"/>
      </rPr>
      <t>e</t>
    </r>
  </si>
  <si>
    <r>
      <t xml:space="preserve">Mean Altitude, </t>
    </r>
    <r>
      <rPr>
        <b/>
        <i/>
        <sz val="10"/>
        <rFont val="Geneva"/>
        <family val="0"/>
      </rPr>
      <t>H</t>
    </r>
  </si>
  <si>
    <r>
      <t xml:space="preserve">Inclination, </t>
    </r>
    <r>
      <rPr>
        <b/>
        <i/>
        <sz val="10"/>
        <rFont val="Geneva"/>
        <family val="0"/>
      </rPr>
      <t>i</t>
    </r>
  </si>
  <si>
    <r>
      <t xml:space="preserve">Period, </t>
    </r>
    <r>
      <rPr>
        <b/>
        <i/>
        <sz val="10"/>
        <rFont val="Geneva"/>
        <family val="0"/>
      </rPr>
      <t>P</t>
    </r>
  </si>
  <si>
    <r>
      <t>J</t>
    </r>
    <r>
      <rPr>
        <b/>
        <vertAlign val="subscript"/>
        <sz val="9"/>
        <rFont val="Geneva"/>
        <family val="0"/>
      </rPr>
      <t>2</t>
    </r>
  </si>
  <si>
    <t>Input a mass in G20 if you choose the 'Other' central body</t>
  </si>
  <si>
    <t>Version 1. August 2, 2011. copyright, 2010, Microcosm, Inc.</t>
  </si>
  <si>
    <t>Mass of 'Other' Central Body (kg)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</si>
</sst>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#,##0.0000"/>
    <numFmt numFmtId="166" formatCode="#,##0.0"/>
    <numFmt numFmtId="167" formatCode="#,##0.00000000"/>
    <numFmt numFmtId="168" formatCode="#,##0.000"/>
    <numFmt numFmtId="169" formatCode="#,##0.0000000"/>
    <numFmt numFmtId="170" formatCode="#,##0.000000"/>
    <numFmt numFmtId="171" formatCode="0.0E+00"/>
    <numFmt numFmtId="172" formatCode="0.00000E+00"/>
  </numFmts>
  <fonts count="16">
    <font>
      <sz val="10"/>
      <name val="Arial"/>
      <family val="0"/>
    </font>
    <font>
      <b/>
      <sz val="10"/>
      <name val="Geneva"/>
      <family val="0"/>
    </font>
    <font>
      <b/>
      <sz val="9"/>
      <name val="Geneva"/>
      <family val="0"/>
    </font>
    <font>
      <b/>
      <vertAlign val="superscript"/>
      <sz val="9"/>
      <name val="Geneva"/>
      <family val="0"/>
    </font>
    <font>
      <b/>
      <vertAlign val="subscript"/>
      <sz val="9"/>
      <name val="Geneva"/>
      <family val="0"/>
    </font>
    <font>
      <b/>
      <vertAlign val="subscript"/>
      <sz val="10"/>
      <name val="Geneva"/>
      <family val="0"/>
    </font>
    <font>
      <b/>
      <vertAlign val="subscript"/>
      <sz val="8"/>
      <name val="Geneva"/>
      <family val="0"/>
    </font>
    <font>
      <sz val="10"/>
      <name val="Geneva"/>
      <family val="0"/>
    </font>
    <font>
      <b/>
      <i/>
      <sz val="9"/>
      <name val="Geneva"/>
      <family val="0"/>
    </font>
    <font>
      <b/>
      <i/>
      <sz val="10"/>
      <name val="Geneva"/>
      <family val="0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9"/>
      <name val="Georgia"/>
      <family val="1"/>
    </font>
    <font>
      <i/>
      <sz val="10"/>
      <name val="Geneva"/>
      <family val="0"/>
    </font>
    <font>
      <vertAlign val="superscript"/>
      <sz val="10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68" fontId="7" fillId="0" borderId="4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7" fontId="7" fillId="0" borderId="4" xfId="0" applyNumberFormat="1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169" fontId="7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 wrapText="1"/>
    </xf>
    <xf numFmtId="169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170" fontId="7" fillId="0" borderId="4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7" fillId="5" borderId="5" xfId="0" applyNumberFormat="1" applyFont="1" applyFill="1" applyBorder="1" applyAlignment="1">
      <alignment horizontal="center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3" fontId="7" fillId="5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5" fontId="7" fillId="5" borderId="19" xfId="0" applyNumberFormat="1" applyFont="1" applyFill="1" applyBorder="1" applyAlignment="1">
      <alignment horizontal="center" vertical="center" wrapText="1"/>
    </xf>
    <xf numFmtId="165" fontId="7" fillId="5" borderId="20" xfId="0" applyNumberFormat="1" applyFont="1" applyFill="1" applyBorder="1" applyAlignment="1">
      <alignment horizontal="center" vertical="center" wrapText="1"/>
    </xf>
    <xf numFmtId="165" fontId="7" fillId="5" borderId="21" xfId="0" applyNumberFormat="1" applyFont="1" applyFill="1" applyBorder="1" applyAlignment="1">
      <alignment horizontal="center" vertical="center" wrapText="1"/>
    </xf>
    <xf numFmtId="165" fontId="7" fillId="5" borderId="2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170" fontId="7" fillId="0" borderId="4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172" fontId="0" fillId="0" borderId="23" xfId="0" applyNumberFormat="1" applyBorder="1" applyAlignment="1">
      <alignment/>
    </xf>
    <xf numFmtId="0" fontId="7" fillId="0" borderId="24" xfId="0" applyFont="1" applyBorder="1" applyAlignment="1">
      <alignment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/>
    </xf>
    <xf numFmtId="0" fontId="9" fillId="6" borderId="2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center" vertical="center" wrapText="1"/>
    </xf>
    <xf numFmtId="168" fontId="7" fillId="0" borderId="9" xfId="0" applyNumberFormat="1" applyFont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 wrapText="1"/>
    </xf>
    <xf numFmtId="165" fontId="7" fillId="0" borderId="31" xfId="0" applyNumberFormat="1" applyFont="1" applyFill="1" applyBorder="1" applyAlignment="1">
      <alignment horizontal="center" vertical="center" wrapText="1"/>
    </xf>
    <xf numFmtId="171" fontId="0" fillId="5" borderId="32" xfId="0" applyNumberFormat="1" applyFill="1" applyBorder="1" applyAlignment="1">
      <alignment horizontal="center"/>
    </xf>
    <xf numFmtId="0" fontId="8" fillId="7" borderId="3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2" fontId="7" fillId="7" borderId="2" xfId="0" applyNumberFormat="1" applyFont="1" applyFill="1" applyBorder="1" applyAlignment="1">
      <alignment horizontal="left" wrapText="1"/>
    </xf>
    <xf numFmtId="2" fontId="7" fillId="7" borderId="3" xfId="0" applyNumberFormat="1" applyFont="1" applyFill="1" applyBorder="1" applyAlignment="1">
      <alignment horizontal="left" wrapText="1"/>
    </xf>
    <xf numFmtId="2" fontId="7" fillId="7" borderId="22" xfId="0" applyNumberFormat="1" applyFont="1" applyFill="1" applyBorder="1" applyAlignment="1">
      <alignment horizontal="left" wrapText="1"/>
    </xf>
    <xf numFmtId="2" fontId="7" fillId="7" borderId="6" xfId="0" applyNumberFormat="1" applyFont="1" applyFill="1" applyBorder="1" applyAlignment="1">
      <alignment horizontal="left" wrapText="1"/>
    </xf>
    <xf numFmtId="0" fontId="1" fillId="6" borderId="41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wrapText="1"/>
    </xf>
    <xf numFmtId="0" fontId="1" fillId="7" borderId="4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28125" style="0" customWidth="1"/>
    <col min="3" max="3" width="11.7109375" style="0" bestFit="1" customWidth="1"/>
    <col min="4" max="4" width="11.8515625" style="0" bestFit="1" customWidth="1"/>
    <col min="5" max="5" width="13.00390625" style="0" customWidth="1"/>
    <col min="6" max="6" width="16.28125" style="0" customWidth="1"/>
    <col min="7" max="7" width="10.57421875" style="0" customWidth="1"/>
    <col min="8" max="8" width="12.140625" style="0" customWidth="1"/>
    <col min="9" max="9" width="9.57421875" style="0" customWidth="1"/>
  </cols>
  <sheetData>
    <row r="1" spans="1:9" ht="12.75">
      <c r="A1" s="1" t="s">
        <v>26</v>
      </c>
      <c r="B1" s="1"/>
      <c r="C1" s="1"/>
      <c r="D1" s="1"/>
      <c r="G1" s="96" t="s">
        <v>4</v>
      </c>
      <c r="H1" s="97"/>
      <c r="I1" s="98"/>
    </row>
    <row r="2" spans="1:9" ht="13.5" customHeight="1">
      <c r="A2" s="2" t="s">
        <v>27</v>
      </c>
      <c r="B2" s="2"/>
      <c r="C2" s="2"/>
      <c r="D2" s="2"/>
      <c r="G2" s="69" t="s">
        <v>6</v>
      </c>
      <c r="H2" s="3">
        <v>57.2958</v>
      </c>
      <c r="I2" s="4" t="s">
        <v>7</v>
      </c>
    </row>
    <row r="3" spans="1:9" ht="12.75">
      <c r="A3" s="33" t="s">
        <v>37</v>
      </c>
      <c r="B3" s="5"/>
      <c r="C3" s="5"/>
      <c r="D3" s="5"/>
      <c r="G3" s="69" t="s">
        <v>9</v>
      </c>
      <c r="H3" s="65">
        <v>86400</v>
      </c>
      <c r="I3" s="66" t="s">
        <v>10</v>
      </c>
    </row>
    <row r="4" spans="1:9" ht="15" thickBot="1">
      <c r="A4" s="34" t="s">
        <v>28</v>
      </c>
      <c r="B4" s="2"/>
      <c r="C4" s="2"/>
      <c r="D4" s="2"/>
      <c r="G4" s="70" t="s">
        <v>29</v>
      </c>
      <c r="H4" s="63">
        <v>6.67428E-20</v>
      </c>
      <c r="I4" s="64" t="s">
        <v>30</v>
      </c>
    </row>
    <row r="5" spans="1:4" ht="13.5" thickBot="1">
      <c r="A5" s="2"/>
      <c r="B5" s="8"/>
      <c r="C5" s="8"/>
      <c r="D5" s="9"/>
    </row>
    <row r="6" spans="1:4" ht="12.75">
      <c r="A6" s="107" t="s">
        <v>13</v>
      </c>
      <c r="B6" s="108"/>
      <c r="C6" s="2"/>
      <c r="D6" s="10"/>
    </row>
    <row r="7" spans="1:4" ht="12.75">
      <c r="A7" s="101" t="s">
        <v>36</v>
      </c>
      <c r="B7" s="102"/>
      <c r="C7" s="67"/>
      <c r="D7" s="10"/>
    </row>
    <row r="8" spans="1:4" ht="13.5" thickBot="1">
      <c r="A8" s="103"/>
      <c r="B8" s="104"/>
      <c r="C8" s="2"/>
      <c r="D8" s="10"/>
    </row>
    <row r="9" spans="1:4" ht="13.5" thickBot="1">
      <c r="A9" s="8"/>
      <c r="B9" s="2"/>
      <c r="C9" s="2"/>
      <c r="D9" s="10"/>
    </row>
    <row r="10" spans="1:9" ht="30.75" customHeight="1" thickBot="1">
      <c r="A10" s="78" t="s">
        <v>0</v>
      </c>
      <c r="B10" s="79" t="s">
        <v>25</v>
      </c>
      <c r="C10" s="80" t="s">
        <v>1</v>
      </c>
      <c r="D10" s="80" t="s">
        <v>35</v>
      </c>
      <c r="E10" s="80" t="s">
        <v>2</v>
      </c>
      <c r="F10" s="81" t="s">
        <v>3</v>
      </c>
      <c r="G10" s="2"/>
      <c r="H10" s="2"/>
      <c r="I10" s="2"/>
    </row>
    <row r="11" spans="1:9" ht="12.75">
      <c r="A11" s="72" t="s">
        <v>8</v>
      </c>
      <c r="B11" s="73">
        <v>22032.1</v>
      </c>
      <c r="C11" s="74">
        <v>2439.7</v>
      </c>
      <c r="D11" s="75">
        <f>0.00006</f>
        <v>6E-05</v>
      </c>
      <c r="E11" s="76">
        <v>87.969</v>
      </c>
      <c r="F11" s="77">
        <f aca="true" t="shared" si="0" ref="F11:F20">360/E11</f>
        <v>4.092350714456229</v>
      </c>
      <c r="G11" s="2"/>
      <c r="H11" s="2"/>
      <c r="I11" s="2"/>
    </row>
    <row r="12" spans="1:9" ht="12.75">
      <c r="A12" s="6" t="s">
        <v>11</v>
      </c>
      <c r="B12" s="11">
        <v>324858.5917</v>
      </c>
      <c r="C12" s="17">
        <v>6051.8</v>
      </c>
      <c r="D12" s="20">
        <v>4.458E-06</v>
      </c>
      <c r="E12" s="19">
        <v>224.701</v>
      </c>
      <c r="F12" s="7">
        <f t="shared" si="0"/>
        <v>1.6021290514950979</v>
      </c>
      <c r="G12" s="2"/>
      <c r="H12" s="2"/>
      <c r="I12" s="2"/>
    </row>
    <row r="13" spans="1:9" ht="17.25" customHeight="1">
      <c r="A13" s="26" t="s">
        <v>12</v>
      </c>
      <c r="B13" s="11">
        <v>398600.4356</v>
      </c>
      <c r="C13" s="21">
        <v>6378.1366</v>
      </c>
      <c r="D13" s="22">
        <v>0.0010826359</v>
      </c>
      <c r="E13" s="16">
        <v>365.256</v>
      </c>
      <c r="F13" s="7">
        <f t="shared" si="0"/>
        <v>0.9856100926473488</v>
      </c>
      <c r="G13" s="13"/>
      <c r="H13" s="13"/>
      <c r="I13" s="13"/>
    </row>
    <row r="14" spans="1:9" ht="13.5" customHeight="1">
      <c r="A14" s="27" t="s">
        <v>14</v>
      </c>
      <c r="B14" s="11">
        <v>4902.80015</v>
      </c>
      <c r="C14" s="21">
        <v>1738.1</v>
      </c>
      <c r="D14" s="23">
        <v>0.0002027</v>
      </c>
      <c r="E14" s="16">
        <f>655.728/24</f>
        <v>27.322</v>
      </c>
      <c r="F14" s="7">
        <f t="shared" si="0"/>
        <v>13.176195007686115</v>
      </c>
      <c r="G14" s="14"/>
      <c r="H14" s="14"/>
      <c r="I14" s="15"/>
    </row>
    <row r="15" spans="1:9" ht="13.5" thickBot="1">
      <c r="A15" s="12" t="s">
        <v>15</v>
      </c>
      <c r="B15" s="11">
        <v>42828.37522</v>
      </c>
      <c r="C15" s="17">
        <v>3396.2</v>
      </c>
      <c r="D15" s="18">
        <v>0.00196045</v>
      </c>
      <c r="E15" s="19">
        <v>686.98</v>
      </c>
      <c r="F15" s="7">
        <f t="shared" si="0"/>
        <v>0.5240327229322542</v>
      </c>
      <c r="G15" s="14"/>
      <c r="H15" s="14"/>
      <c r="I15" s="15"/>
    </row>
    <row r="16" spans="1:9" ht="12.75" customHeight="1">
      <c r="A16" s="12" t="s">
        <v>16</v>
      </c>
      <c r="B16" s="11">
        <v>126712762.6</v>
      </c>
      <c r="C16" s="24">
        <v>71492</v>
      </c>
      <c r="D16" s="25">
        <v>0.014736</v>
      </c>
      <c r="E16" s="19">
        <v>4332.589</v>
      </c>
      <c r="F16" s="82">
        <f t="shared" si="0"/>
        <v>0.08309119558767286</v>
      </c>
      <c r="G16" s="109" t="s">
        <v>38</v>
      </c>
      <c r="H16" s="14"/>
      <c r="I16" s="15"/>
    </row>
    <row r="17" spans="1:9" ht="12.75" customHeight="1">
      <c r="A17" s="12" t="s">
        <v>17</v>
      </c>
      <c r="B17" s="11">
        <v>37940584.9</v>
      </c>
      <c r="C17" s="24">
        <v>60268</v>
      </c>
      <c r="D17" s="25">
        <v>0.016298</v>
      </c>
      <c r="E17" s="19">
        <v>10759.22</v>
      </c>
      <c r="F17" s="82">
        <f t="shared" si="0"/>
        <v>0.033459674586075946</v>
      </c>
      <c r="G17" s="110"/>
      <c r="H17" s="14"/>
      <c r="I17" s="15"/>
    </row>
    <row r="18" spans="1:9" ht="12.75">
      <c r="A18" s="28" t="s">
        <v>18</v>
      </c>
      <c r="B18" s="11">
        <v>5794549</v>
      </c>
      <c r="C18" s="24">
        <v>25559</v>
      </c>
      <c r="D18" s="18">
        <v>0.00334343</v>
      </c>
      <c r="E18" s="17">
        <v>30685.4</v>
      </c>
      <c r="F18" s="82">
        <f t="shared" si="0"/>
        <v>0.011731963735196542</v>
      </c>
      <c r="G18" s="110"/>
      <c r="H18" s="14"/>
      <c r="I18" s="15"/>
    </row>
    <row r="19" spans="1:9" ht="12.75">
      <c r="A19" s="28" t="s">
        <v>19</v>
      </c>
      <c r="B19" s="11">
        <v>6836527</v>
      </c>
      <c r="C19" s="59">
        <v>24764</v>
      </c>
      <c r="D19" s="60">
        <v>0.003411</v>
      </c>
      <c r="E19" s="21">
        <v>60189</v>
      </c>
      <c r="F19" s="82">
        <f t="shared" si="0"/>
        <v>0.005981159348053631</v>
      </c>
      <c r="G19" s="110"/>
      <c r="H19" s="14"/>
      <c r="I19" s="15"/>
    </row>
    <row r="20" spans="1:9" ht="13.5" thickBot="1">
      <c r="A20" s="62" t="s">
        <v>5</v>
      </c>
      <c r="B20" s="68">
        <f>H4*G20</f>
        <v>66742.8</v>
      </c>
      <c r="C20" s="35">
        <v>5000</v>
      </c>
      <c r="D20" s="61">
        <v>0.005</v>
      </c>
      <c r="E20" s="35">
        <v>50</v>
      </c>
      <c r="F20" s="83">
        <f t="shared" si="0"/>
        <v>7.2</v>
      </c>
      <c r="G20" s="84">
        <f>10^24</f>
        <v>1E+24</v>
      </c>
      <c r="H20" s="14"/>
      <c r="I20" s="15"/>
    </row>
    <row r="21" spans="7:9" ht="12.75">
      <c r="G21" s="14"/>
      <c r="H21" s="14"/>
      <c r="I21" s="15"/>
    </row>
    <row r="22" spans="7:9" ht="13.5" thickBot="1">
      <c r="G22" s="14"/>
      <c r="H22" s="14"/>
      <c r="I22" s="15"/>
    </row>
    <row r="23" spans="1:8" ht="25.5">
      <c r="A23" s="99" t="s">
        <v>0</v>
      </c>
      <c r="B23" s="105" t="s">
        <v>31</v>
      </c>
      <c r="C23" s="49" t="s">
        <v>32</v>
      </c>
      <c r="D23" s="71" t="s">
        <v>20</v>
      </c>
      <c r="E23" s="50" t="s">
        <v>33</v>
      </c>
      <c r="F23" s="48" t="s">
        <v>34</v>
      </c>
      <c r="H23" s="2"/>
    </row>
    <row r="24" spans="1:8" ht="13.5" thickBot="1">
      <c r="A24" s="100"/>
      <c r="B24" s="106"/>
      <c r="C24" s="51" t="s">
        <v>21</v>
      </c>
      <c r="D24" s="52" t="s">
        <v>22</v>
      </c>
      <c r="E24" s="53" t="s">
        <v>23</v>
      </c>
      <c r="F24" s="54" t="s">
        <v>24</v>
      </c>
      <c r="H24" s="2"/>
    </row>
    <row r="25" spans="1:8" ht="12.75">
      <c r="A25" s="87" t="s">
        <v>8</v>
      </c>
      <c r="B25" s="57">
        <v>0</v>
      </c>
      <c r="C25" s="44">
        <v>1000</v>
      </c>
      <c r="D25" s="45">
        <f>SQRT($B$11/(C25+$C$11)^3)*$H$2*$H$3</f>
        <v>3642.3663712914617</v>
      </c>
      <c r="E25" s="46" t="str">
        <f>IF((($F$11/(-1.5*D25*$D$11*($C$11/(C25+$C$11))^2*(1-B25^2)^(-2))))&lt;-1,"N/A",DEGREES(ACOS($F$11/(-1.5*D25*$D$11*($C$11/(C25+$C$11))^2*(1-B25^2)^(-2)))))</f>
        <v>N/A</v>
      </c>
      <c r="F25" s="47" t="str">
        <f>IF(E25="N/A","N/A",(2*PI()*((C25+$C$11)^3/$B$11)^(1/2))/60)</f>
        <v>N/A</v>
      </c>
      <c r="H25" s="2"/>
    </row>
    <row r="26" spans="1:8" ht="13.5" thickBot="1">
      <c r="A26" s="88"/>
      <c r="B26" s="56">
        <v>0</v>
      </c>
      <c r="C26" s="36">
        <v>5000</v>
      </c>
      <c r="D26" s="37">
        <f>SQRT($B$11/(C26+$C$11)^3)*$H$2*$H$3</f>
        <v>1145.0681692192516</v>
      </c>
      <c r="E26" s="38" t="str">
        <f>IF((($F$11/(-1.5*D26*$D$11*($C$11/(C26+$C$11))^2*(1-B26^2)^(-2))))&lt;-1,"N/A",DEGREES(ACOS($F$11/(-1.5*D26*$D$11*($C$11/(C26+$C$11))^2*(1-B26^2)^(-2)))))</f>
        <v>N/A</v>
      </c>
      <c r="F26" s="39" t="str">
        <f>IF(E26="N/A","N/A",(2*PI()*((C26+$C$11)^3/$B$11)^(1/2))/60)</f>
        <v>N/A</v>
      </c>
      <c r="H26" s="2"/>
    </row>
    <row r="27" spans="1:8" ht="12.75">
      <c r="A27" s="87" t="s">
        <v>11</v>
      </c>
      <c r="B27" s="57">
        <v>0</v>
      </c>
      <c r="C27" s="44">
        <v>1000</v>
      </c>
      <c r="D27" s="45">
        <f>SQRT($B$12/(C27+$C$12)^3)*$H$2*$H$3</f>
        <v>4764.679897296474</v>
      </c>
      <c r="E27" s="46" t="str">
        <f>IF((($F$12/(-1.5*D27*$D$12*($C$12/(C27+$C$12))^2*(1-B27^2)^(-2))))&lt;-1,"N/A",DEGREES(ACOS($F$12/(-1.5*D27*$D$12*($C$12/(C27+$C$12))^2*(1-B27^2)^(-2)))))</f>
        <v>N/A</v>
      </c>
      <c r="F27" s="47" t="str">
        <f>IF(E27="N/A","N/A",((2*PI()*((C27+$C$12)^3/$B$12)^(1/2))/60))</f>
        <v>N/A</v>
      </c>
      <c r="H27" s="2"/>
    </row>
    <row r="28" spans="1:8" ht="13.5" thickBot="1">
      <c r="A28" s="88"/>
      <c r="B28" s="56">
        <v>0</v>
      </c>
      <c r="C28" s="36">
        <v>5000</v>
      </c>
      <c r="D28" s="37">
        <f>SQRT($B$12/(C28+$C$12)^3)*$H$2*$H$3</f>
        <v>2428.4780544320656</v>
      </c>
      <c r="E28" s="38" t="str">
        <f>IF((($F$12/(-1.5*D28*$D$12*($C$12/(C28+$C$12))^2*(1-B28^2)^(-2))))&lt;-1,"N/A",DEGREES(ACOS($F$12/(-1.5*D28*$D$12*($C$12/(C28+$C$12))^2*(1-B28^2)^(-2)))))</f>
        <v>N/A</v>
      </c>
      <c r="F28" s="39" t="str">
        <f>IF(E28="N/A","N/A",((2*PI()*((C28+$C$12)^3/$B$12)^(1/2))/60))</f>
        <v>N/A</v>
      </c>
      <c r="H28" s="2"/>
    </row>
    <row r="29" spans="1:8" ht="12.75">
      <c r="A29" s="89" t="s">
        <v>12</v>
      </c>
      <c r="B29" s="57">
        <v>0</v>
      </c>
      <c r="C29" s="44">
        <v>1000</v>
      </c>
      <c r="D29" s="45">
        <f>SQRT($B$13/(C29+$C$13)^3)*$H$2*$H$3</f>
        <v>4931.571990877415</v>
      </c>
      <c r="E29" s="46">
        <f>IF((($F$13/(-1.5*D29*$D$13*($C$13/(C29+$C$13))^2*(1-B29^2)^(-2))))&lt;-1,"N/A",DEGREES(ACOS($F$13/(-1.5*D29*$D$13*($C$13/(C29+$C$13))^2*(1-B29^2)^(-2)))))</f>
        <v>99.4788872484312</v>
      </c>
      <c r="F29" s="47">
        <f>IF(E29="N/A","N/A",((2*PI()*((C29+$C$13)^3/$B$13)^(1/2))/60))</f>
        <v>105.11864904744735</v>
      </c>
      <c r="H29" s="2"/>
    </row>
    <row r="30" spans="1:8" ht="13.5" thickBot="1">
      <c r="A30" s="90"/>
      <c r="B30" s="56">
        <v>0</v>
      </c>
      <c r="C30" s="36">
        <v>5000</v>
      </c>
      <c r="D30" s="37">
        <f>SQRT($B$13/(C30+$C$13)^3)*$H$2*$H$3</f>
        <v>2575.127279721954</v>
      </c>
      <c r="E30" s="38">
        <f>IF((($F$13/(-1.5*D30*$D$13*($C$13/(C30+$C$13))^2*(1-B30^2)^(-2))))&lt;-1,"N/A",DEGREES(ACOS($F$13/(-1.5*D30*$D$13*($C$13/(C30+$C$13))^2*(1-B30^2)^(-2)))))</f>
        <v>138.5942900261631</v>
      </c>
      <c r="F30" s="39">
        <f>IF(E30="N/A","N/A",((2*PI()*((C30+$C$13)^3/$B$13)^(1/2))/60))</f>
        <v>201.31050975361416</v>
      </c>
      <c r="H30" s="2"/>
    </row>
    <row r="31" spans="1:8" ht="12.75">
      <c r="A31" s="91" t="s">
        <v>14</v>
      </c>
      <c r="B31" s="57">
        <v>0</v>
      </c>
      <c r="C31" s="44">
        <v>1000</v>
      </c>
      <c r="D31" s="45">
        <f>SQRT($B$14/(C31+$C$14)^3)*$H$2*$H$3</f>
        <v>2419.2718250731787</v>
      </c>
      <c r="E31" s="46" t="str">
        <f>IF((($F$14/(-1.5*D31*$D$14*($C$14/(C31+$C$14))^2*(1-B31^2)^(-2))))&lt;-1,"N/A",DEGREES(ACOS($F$14/(-1.5*D31*$D$14*(C14/(C31+$C$14))^2*(1-B31^2)^(-2)))))</f>
        <v>N/A</v>
      </c>
      <c r="F31" s="47" t="str">
        <f>IF(E31="N/A","N/A",((2*PI()*((C31+$C$14)^3/$B$14)^(1/2))/60))</f>
        <v>N/A</v>
      </c>
      <c r="H31" s="2"/>
    </row>
    <row r="32" spans="1:8" ht="13.5" thickBot="1">
      <c r="A32" s="92"/>
      <c r="B32" s="56">
        <v>0</v>
      </c>
      <c r="C32" s="36">
        <v>5000</v>
      </c>
      <c r="D32" s="37">
        <f>SQRT($B$14/(C32+$C$14)^3)*$H$2*$H$3</f>
        <v>626.6895421024577</v>
      </c>
      <c r="E32" s="38" t="str">
        <f>IF((($F$14/(-1.5*D32*$D$14*($C$14/(C32+$C$14))^2*(1-B32^2)^(-2))))&lt;-1,"N/A",DEGREES(ACOS($F$14/(-1.5*D32*$D$14*(C15/(C32+$C$14))^2*(1-B32^2)^(-2)))))</f>
        <v>N/A</v>
      </c>
      <c r="F32" s="39" t="str">
        <f>IF(E32="N/A","N/A",((2*PI()*((C32+$C$14)^3/$B$14)^(1/2))/60))</f>
        <v>N/A</v>
      </c>
      <c r="H32" s="2"/>
    </row>
    <row r="33" spans="1:8" ht="12.75">
      <c r="A33" s="95" t="s">
        <v>15</v>
      </c>
      <c r="B33" s="57">
        <v>0</v>
      </c>
      <c r="C33" s="44">
        <v>1000</v>
      </c>
      <c r="D33" s="45">
        <f>SQRT($B$15/(C33+$C$15)^3)*$H$2*$H$3</f>
        <v>3514.6830482050473</v>
      </c>
      <c r="E33" s="46">
        <f>IF((($F$15/(-1.5*D33*$D$15*($C$15/(C33+$C$15))^2*(1-B33^2)^(-2))))&lt;-1,"N/A",DEGREES(ACOS($F$15/(-1.5*D33*$D$15*($C$15/(C33+$C$15))^2*(1-B33^2)^(-2)))))</f>
        <v>94.87348934044324</v>
      </c>
      <c r="F33" s="47">
        <f>IF(E33="N/A","N/A",((2*PI()*((C33+$C$15)^3/$B$15)^(1/2))/60))</f>
        <v>147.49557164934455</v>
      </c>
      <c r="H33" s="2"/>
    </row>
    <row r="34" spans="1:8" ht="13.5" thickBot="1">
      <c r="A34" s="94"/>
      <c r="B34" s="58">
        <v>0</v>
      </c>
      <c r="C34" s="35">
        <v>5000</v>
      </c>
      <c r="D34" s="29">
        <f>SQRT($B$15/(C34+$C$15)^3)*$H$2*$H$3</f>
        <v>1331.6134313519174</v>
      </c>
      <c r="E34" s="31">
        <f>IF((($F$15/(-1.5*D34*$D$15*($C$15/(C34+$C$15))^2*(1-B34^2)^(-2))))&lt;-1,"N/A",DEGREES(ACOS($F$15/(-1.5*D34*$D$15*($C$15/(C34+$C$15))^2*(1-B34^2)^(-2)))))</f>
        <v>144.87738244901655</v>
      </c>
      <c r="F34" s="32">
        <f>IF(E34="N/A","N/A",((2*PI()*((C34+$C$15)^3/$B$15)^(1/2))/60))</f>
        <v>389.30231038219523</v>
      </c>
      <c r="H34" s="2"/>
    </row>
    <row r="35" spans="1:8" ht="12.75">
      <c r="A35" s="93" t="s">
        <v>16</v>
      </c>
      <c r="B35" s="55">
        <v>0</v>
      </c>
      <c r="C35" s="40">
        <v>1000</v>
      </c>
      <c r="D35" s="41">
        <f>SQRT($B$16/(C35+$C$16)^3)*$H$2*$H$3</f>
        <v>2855.035990231696</v>
      </c>
      <c r="E35" s="42">
        <f>IF((($F$16/(-1.5*D35*$D$16*($C$16/(C35+$C$16))^2*(1-B35^2)^(-2))))&lt;-1,"N/A",DEGREES(ACOS(F16/(-1.5*D35*$D$16*($C$16/(C35+$C$16))^2*(1-B35^2)^(-2)))))</f>
        <v>90.07756406900475</v>
      </c>
      <c r="F35" s="43">
        <f>IF(E35="N/A","N/A",((2*PI()*((C35+$C$16)^3/$B$16)^(1/2))/60))</f>
        <v>181.57395813395482</v>
      </c>
      <c r="H35" s="2"/>
    </row>
    <row r="36" spans="1:8" ht="13.5" thickBot="1">
      <c r="A36" s="94"/>
      <c r="B36" s="58">
        <v>0</v>
      </c>
      <c r="C36" s="35">
        <v>5000</v>
      </c>
      <c r="D36" s="29">
        <f>SQRT($B$16/(C36+$C$16)^3)*$H$2*$H$3</f>
        <v>2634.041938510117</v>
      </c>
      <c r="E36" s="31">
        <f>IF((($F$16/(-1.5*D36*$D$16*($C$16/(C36+$C$16))^2*(1-B36^2)^(-2))))&lt;-1,"N/A",DEGREES(ACOS(F17/(-1.5*D36*$D$16*($C$16/(C36+$C$16))^2*(1-B36^2)^(-2)))))</f>
        <v>90.03769362960455</v>
      </c>
      <c r="F36" s="32">
        <f>IF(E36="N/A","N/A",((2*PI()*((C36+$C$16)^3/$B$16)^(1/2))/60))</f>
        <v>196.80787074122475</v>
      </c>
      <c r="H36" s="2"/>
    </row>
    <row r="37" spans="1:8" ht="12.75">
      <c r="A37" s="93" t="s">
        <v>17</v>
      </c>
      <c r="B37" s="55">
        <v>0</v>
      </c>
      <c r="C37" s="40">
        <v>1000</v>
      </c>
      <c r="D37" s="41">
        <f>SQRT($B$17/(C37+$C$17)^3)*$H$2*$H$3</f>
        <v>2010.6569784944986</v>
      </c>
      <c r="E37" s="42">
        <f>IF((($F$17/(-1.5*D37*$D$17*($C$17/(C37+$C$17))^2*(1-B37^2)^(-2))))&lt;-1,"N/A",DEGREES(ACOS($F$17/(-1.5*D37*$D$17*($C$17/(C37+$C$17))^2*(1-B37^2)^(-2)))))</f>
        <v>90.0403064613213</v>
      </c>
      <c r="F37" s="43">
        <f>IF(E37="N/A","N/A",(2*PI()*((C37+$C$17)^3/$B$17)^(1/2))/60)</f>
        <v>257.8262681829608</v>
      </c>
      <c r="H37" s="2"/>
    </row>
    <row r="38" spans="1:8" ht="13.5" thickBot="1">
      <c r="A38" s="94"/>
      <c r="B38" s="58">
        <v>0</v>
      </c>
      <c r="C38" s="35">
        <v>5000</v>
      </c>
      <c r="D38" s="29">
        <f>SQRT($B$17/(C38+$C$17)^3)*$H$2*$H$3</f>
        <v>1828.6815523497655</v>
      </c>
      <c r="E38" s="31">
        <f>IF((($F$17/(-1.5*D38*$D$17*($C$17/(C38+$C$17))^2*(1-B38^2)^(-2))))&lt;-1,"N/A",DEGREES(ACOS($F$17/(-1.5*D38*$D$17*($C$17/(C38+$C$17))^2*(1-B38^2)^(-2)))))</f>
        <v>90.05029302930429</v>
      </c>
      <c r="F38" s="32">
        <f>IF(E38="N/A","N/A",(2*PI()*((C38+$C$17)^3/$B$17)^(1/2))/60)</f>
        <v>283.48302890415533</v>
      </c>
      <c r="H38" s="2"/>
    </row>
    <row r="39" spans="1:6" ht="12.75">
      <c r="A39" s="93" t="s">
        <v>18</v>
      </c>
      <c r="B39" s="55">
        <v>0</v>
      </c>
      <c r="C39" s="40">
        <v>1000</v>
      </c>
      <c r="D39" s="41">
        <f>SQRT($B$18/(C39+$C$18)^3)*$H$2*$H$3</f>
        <v>2753.143013374698</v>
      </c>
      <c r="E39" s="42">
        <f>IF((($F$18/(-1.5*D39*$D$18*($C$18/(C39+$C$18))^2*(1-B39^2)^(-2))))&lt;-1,"N/A",DEGREES(ACOS($F$18/(-1.5*D39*$D$18*($C$18/(C39+$C$18))^2*(1-B39^2)^(-2)))))</f>
        <v>90.05256744408871</v>
      </c>
      <c r="F39" s="43">
        <f>IF(E39="N/A","N/A",(2*PI()*((C39+$C$18)^3/$B$18)^(1/2))/60)</f>
        <v>188.29395452502442</v>
      </c>
    </row>
    <row r="40" spans="1:6" ht="13.5" thickBot="1">
      <c r="A40" s="94"/>
      <c r="B40" s="58">
        <v>0</v>
      </c>
      <c r="C40" s="35">
        <v>5000</v>
      </c>
      <c r="D40" s="29">
        <f>SQRT($B$18/(C40+$C$18)^3)*$H$2*$H$3</f>
        <v>2230.681894628507</v>
      </c>
      <c r="E40" s="31">
        <f>IF((($F$18/(-1.5*D40*$D$18*($C$18/(C40+$C$18))^2*(1-B40^2)^(-2))))&lt;-1,"N/A",DEGREES(ACOS($F$18/(-1.5*D40*$D$18*($C$18/(C40+$C$18))^2*(1-B40^2)^(-2)))))</f>
        <v>90.08589402050026</v>
      </c>
      <c r="F40" s="32">
        <f>IF(E40="N/A","N/A",(2*PI()*((C40+$C$18)^3/$B$18)^(1/2))/60)</f>
        <v>232.39538842789477</v>
      </c>
    </row>
    <row r="41" spans="1:6" ht="12.75">
      <c r="A41" s="93" t="s">
        <v>19</v>
      </c>
      <c r="B41" s="55">
        <v>0</v>
      </c>
      <c r="C41" s="40">
        <v>1000</v>
      </c>
      <c r="D41" s="41">
        <f>SQRT($B$19/(C41+$C$19)^3)*$H$2*$H$3</f>
        <v>3129.9280997775563</v>
      </c>
      <c r="E41" s="42">
        <f>IF((($F$19/(-1.5*D41*$D$19*($C$19/(C41+$C$19))^2*(1-B41^2)^(-2))))&lt;-1,"N/A",DEGREES(ACOS($F$19/(-1.5*D41*$D$19*($C$19/(C41+$C$19))^2*(1-B41^2)^(-2)))))</f>
        <v>90.0231625125608</v>
      </c>
      <c r="F41" s="43">
        <f>IF(E41="N/A","N/A",(2*PI()*((C41+$C$19)^3/$B$19)^(1/2))/60)</f>
        <v>165.62686708301922</v>
      </c>
    </row>
    <row r="42" spans="1:6" ht="13.5" thickBot="1">
      <c r="A42" s="94"/>
      <c r="B42" s="58">
        <v>0</v>
      </c>
      <c r="C42" s="35">
        <v>5000</v>
      </c>
      <c r="D42" s="29">
        <f>SQRT($B$19/(C42+$C$19)^3)*$H$2*$H$3</f>
        <v>2520.677895996896</v>
      </c>
      <c r="E42" s="31">
        <f>IF((($F$19/(-1.5*D42*$D$19*($C$19/(C42+$C$19))^2*(1-B42^2)^(-2))))&lt;-1,"N/A",DEGREES(ACOS($F$19/(-1.5*D42*$D$19*($C$19/(C42+$C$19))^2*(1-B42^2)^(-2)))))</f>
        <v>90.03838474919952</v>
      </c>
      <c r="F42" s="32">
        <f>IF(E42="N/A","N/A",(2*PI()*((C42+$C$19)^3/$B$19)^(1/2))/60)</f>
        <v>205.65903568422553</v>
      </c>
    </row>
    <row r="43" spans="1:6" ht="12.75">
      <c r="A43" s="85" t="s">
        <v>5</v>
      </c>
      <c r="B43" s="55">
        <v>0</v>
      </c>
      <c r="C43" s="40">
        <v>1000</v>
      </c>
      <c r="D43" s="41">
        <f>SQRT($B$20/(C43+$C$20)^3)*$H$2*$H$3</f>
        <v>2751.7683152035006</v>
      </c>
      <c r="E43" s="42">
        <f>IF((($F$20/(-1.5*D43*$D$20*($C$20/(C43+$C$20))^2*(1-B43^2)^(-2))))&lt;-1,"N/A",DEGREES(ACOS($F$20/(-1.5*D43*$D$20*($C$20/(C43+$C$20))^2*(1-B43^2)^(-2)))))</f>
        <v>120.15678136468281</v>
      </c>
      <c r="F43" s="30">
        <f>IF(E43="N/A","N/A",(2*PI()*((C43+$C$20)^3/$B$20)^(1/2))/60)</f>
        <v>188.3880203493538</v>
      </c>
    </row>
    <row r="44" spans="1:6" ht="13.5" thickBot="1">
      <c r="A44" s="86"/>
      <c r="B44" s="58">
        <v>0</v>
      </c>
      <c r="C44" s="35">
        <v>5000</v>
      </c>
      <c r="D44" s="29">
        <f>SQRT($B$20/(C44+$C$20)^3)*$H$2*$H$3</f>
        <v>1278.906342888528</v>
      </c>
      <c r="E44" s="31" t="str">
        <f>IF((($F$20/(-1.5*D44*$D$20*($C$20/(C44+$C$20))^2*(1-B44^2)^(-2))))&lt;-1,"N/A",DEGREES(ACOS($F$20/(-1.5*D44*$D$20*($C$20/(C44+$C$20))^2*(1-B44^2)^(-2)))))</f>
        <v>N/A</v>
      </c>
      <c r="F44" s="32" t="str">
        <f>IF(E44="N/A","N/A",(2*PI()*((C44+$C$20)^3/$B$20)^(1/2))/60)</f>
        <v>N/A</v>
      </c>
    </row>
  </sheetData>
  <mergeCells count="16">
    <mergeCell ref="G1:I1"/>
    <mergeCell ref="A23:A24"/>
    <mergeCell ref="A7:B8"/>
    <mergeCell ref="B23:B24"/>
    <mergeCell ref="A6:B6"/>
    <mergeCell ref="G16:G19"/>
    <mergeCell ref="A43:A44"/>
    <mergeCell ref="A25:A26"/>
    <mergeCell ref="A27:A28"/>
    <mergeCell ref="A29:A30"/>
    <mergeCell ref="A31:A32"/>
    <mergeCell ref="A41:A42"/>
    <mergeCell ref="A33:A34"/>
    <mergeCell ref="A35:A36"/>
    <mergeCell ref="A37:A38"/>
    <mergeCell ref="A39:A40"/>
  </mergeCells>
  <printOptions/>
  <pageMargins left="0.5" right="0.5" top="0.5" bottom="0.5" header="0" footer="0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2011-12-08T21:05:22Z</cp:lastPrinted>
  <dcterms:created xsi:type="dcterms:W3CDTF">2011-07-13T01:36:06Z</dcterms:created>
  <dcterms:modified xsi:type="dcterms:W3CDTF">2011-12-08T21:05:34Z</dcterms:modified>
  <cp:category/>
  <cp:version/>
  <cp:contentType/>
  <cp:contentStatus/>
</cp:coreProperties>
</file>